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Женя\Uzgek\БП2025\06-5\"/>
    </mc:Choice>
  </mc:AlternateContent>
  <xr:revisionPtr revIDLastSave="0" documentId="8_{974618D7-1E4F-4B16-A9B2-59C2D884BA0E}" xr6:coauthVersionLast="46" xr6:coauthVersionMax="46" xr10:uidLastSave="{00000000-0000-0000-0000-000000000000}"/>
  <bookViews>
    <workbookView xWindow="28680" yWindow="-120" windowWidth="29040" windowHeight="15720" xr2:uid="{00000000-000D-0000-FFFF-FFFF00000000}"/>
  </bookViews>
  <sheets>
    <sheet name="2ю1 Набор работ" sheetId="1" r:id="rId1"/>
    <sheet name="отчет КПЭ " sheetId="2" r:id="rId2"/>
    <sheet name="по кварт" sheetId="3" r:id="rId3"/>
  </sheets>
  <externalReferences>
    <externalReference r:id="rId4"/>
  </externalReferences>
  <definedNames>
    <definedName name="_xlnm.Print_Titles" localSheetId="2">'по кварт'!$A:$C</definedName>
    <definedName name="_xlnm.Print_Area" localSheetId="0">'2ю1 Набор работ'!$A$1:$F$47</definedName>
    <definedName name="_xlnm.Print_Area" localSheetId="1">'отчет КПЭ '!$B$1:$I$19</definedName>
    <definedName name="_xlnm.Print_Area" localSheetId="2">'по кварт'!$A$1:$G$36</definedName>
  </definedNames>
  <calcPr calcId="191029"/>
</workbook>
</file>

<file path=xl/calcChain.xml><?xml version="1.0" encoding="utf-8"?>
<calcChain xmlns="http://schemas.openxmlformats.org/spreadsheetml/2006/main">
  <c r="F11" i="2" l="1"/>
  <c r="F6" i="2"/>
  <c r="F26" i="3"/>
  <c r="G26" i="3" s="1"/>
  <c r="F23" i="3"/>
  <c r="G23" i="3" s="1"/>
  <c r="F9" i="3"/>
  <c r="G31" i="3"/>
  <c r="G29" i="3"/>
  <c r="G28" i="3"/>
  <c r="G27" i="3"/>
  <c r="G25" i="3"/>
  <c r="G22" i="3"/>
  <c r="G21" i="3"/>
  <c r="G17" i="3"/>
  <c r="G16" i="3"/>
  <c r="G14" i="3"/>
  <c r="G13" i="3"/>
  <c r="G9" i="3"/>
  <c r="F24" i="3" l="1"/>
  <c r="G24" i="3" s="1"/>
  <c r="F20" i="3"/>
  <c r="F15" i="3"/>
  <c r="G15" i="3" s="1"/>
  <c r="F12" i="3"/>
  <c r="G12" i="3" s="1"/>
  <c r="F8" i="3"/>
  <c r="G8" i="3" s="1"/>
  <c r="F25" i="1"/>
  <c r="E24" i="1"/>
  <c r="F24" i="1" s="1"/>
  <c r="E17" i="1"/>
  <c r="E6" i="3"/>
  <c r="G6" i="3" s="1"/>
  <c r="D19" i="2"/>
  <c r="G11" i="2"/>
  <c r="H11" i="2" s="1"/>
  <c r="G6" i="2"/>
  <c r="H6" i="2" s="1"/>
  <c r="F19" i="3" l="1"/>
  <c r="G19" i="3" s="1"/>
  <c r="G20" i="3"/>
  <c r="F7" i="3"/>
  <c r="E38" i="1"/>
  <c r="F38" i="1" s="1"/>
  <c r="D6" i="3"/>
  <c r="F30" i="3" l="1"/>
  <c r="F9" i="2"/>
  <c r="G9" i="2" s="1"/>
  <c r="H9" i="2" s="1"/>
  <c r="G7" i="3"/>
  <c r="G30" i="3" l="1"/>
  <c r="F32" i="3"/>
  <c r="F7" i="2" s="1"/>
  <c r="G7" i="2" s="1"/>
  <c r="H7" i="2" s="1"/>
  <c r="H19" i="2" s="1"/>
  <c r="F33" i="3"/>
  <c r="G32" i="3" l="1"/>
  <c r="F34" i="3"/>
</calcChain>
</file>

<file path=xl/sharedStrings.xml><?xml version="1.0" encoding="utf-8"?>
<sst xmlns="http://schemas.openxmlformats.org/spreadsheetml/2006/main" count="142" uniqueCount="109">
  <si>
    <t>(тыс. сум)</t>
  </si>
  <si>
    <t>№</t>
  </si>
  <si>
    <t>Наименование объекта</t>
  </si>
  <si>
    <t>План на 2025 год</t>
  </si>
  <si>
    <t>1 квартал</t>
  </si>
  <si>
    <t>Мероприятия по повышению долговечности водозаборного сооружения Чарбогской ГЭС (переходящий)</t>
  </si>
  <si>
    <t>ПРОЧИЕ ЗАКАЗЧИКИ</t>
  </si>
  <si>
    <t>Самарканд теплотрасса</t>
  </si>
  <si>
    <t>МЖКО Наманган</t>
  </si>
  <si>
    <t>Ангренский угольный разрез Аппартак (переходящий)</t>
  </si>
  <si>
    <t>Почие заказчки</t>
  </si>
  <si>
    <t>ВСЕГО:</t>
  </si>
  <si>
    <t>головное предприятие</t>
  </si>
  <si>
    <t>Показатель КПЭ</t>
  </si>
  <si>
    <t>удельный вес</t>
  </si>
  <si>
    <t>Прогнозное (целевое) значение</t>
  </si>
  <si>
    <t>Фактическое значение</t>
  </si>
  <si>
    <t>Процент выполнения</t>
  </si>
  <si>
    <t>КПЭ</t>
  </si>
  <si>
    <t>А</t>
  </si>
  <si>
    <t>В</t>
  </si>
  <si>
    <t>С</t>
  </si>
  <si>
    <t>D</t>
  </si>
  <si>
    <t>E</t>
  </si>
  <si>
    <t>F=ExB/100</t>
  </si>
  <si>
    <t>Выполнение прогноза чистой выручки от реализации (тыс.сумах)</t>
  </si>
  <si>
    <t>Выполнение прогноза чистой прибыли (убытка) (тыс.сумах)</t>
  </si>
  <si>
    <t>Рентабельность активов %</t>
  </si>
  <si>
    <t xml:space="preserve">Снижение себестоимости продукции </t>
  </si>
  <si>
    <t>Коэффициент использования производственых мощностей</t>
  </si>
  <si>
    <t>Коэффициент покрытия (платежеспособности)</t>
  </si>
  <si>
    <t>Коэффициент финансовой независимости</t>
  </si>
  <si>
    <t>Расчет дивидендов (в тыс сум)</t>
  </si>
  <si>
    <t>Расчет выполнения параметров экспорта</t>
  </si>
  <si>
    <t>Выполнение индикатора локализации</t>
  </si>
  <si>
    <t>Реализация инвестиционных программ</t>
  </si>
  <si>
    <t>Коэффициент независимости от иностранной валюты</t>
  </si>
  <si>
    <t>Рентабельность инвестиций акционеров (TSR-Total Shareholders Return)</t>
  </si>
  <si>
    <t>Всего:</t>
  </si>
  <si>
    <t xml:space="preserve">№ </t>
  </si>
  <si>
    <t xml:space="preserve">Наименование статьи затрат </t>
  </si>
  <si>
    <t>Ед. Изм.</t>
  </si>
  <si>
    <t>Бизнес план 2025</t>
  </si>
  <si>
    <t>1.</t>
  </si>
  <si>
    <t>Чистая выручка от реализации продукции и оказанных услуг (Без НДС)</t>
  </si>
  <si>
    <t>тыс.сум</t>
  </si>
  <si>
    <t>Производственная себестоимость, из них:</t>
  </si>
  <si>
    <t xml:space="preserve"> Всего материальные затраты (сырьё и материалы, топливо, электр энергия, услуга сторонних организация)  </t>
  </si>
  <si>
    <t>Сырьё и материалы, топливо, электр энергия</t>
  </si>
  <si>
    <t>Услуги автотранспорта</t>
  </si>
  <si>
    <t>Суб порадный работ</t>
  </si>
  <si>
    <t>Фонд оплаты труда с ЕСП</t>
  </si>
  <si>
    <t>Затраты на оплату труда производственного характера</t>
  </si>
  <si>
    <t xml:space="preserve">Затраты на социальные отчисления </t>
  </si>
  <si>
    <t>Прочие затраты производственного характера</t>
  </si>
  <si>
    <t>Амортизация основных средств и нематериальных активов производственного назначения</t>
  </si>
  <si>
    <t>Б1</t>
  </si>
  <si>
    <t>Расходы по реализации</t>
  </si>
  <si>
    <t>Б2</t>
  </si>
  <si>
    <t>Административные расходы, из них:</t>
  </si>
  <si>
    <t>Расходы на оплату труда с ЕСП</t>
  </si>
  <si>
    <t>Расходы на оплату труда</t>
  </si>
  <si>
    <t>Затраты на социальные отчисления</t>
  </si>
  <si>
    <t>Другие административные расходы</t>
  </si>
  <si>
    <t>Прочие операционные  расходы, из них:</t>
  </si>
  <si>
    <t>Обязательные платежи бюджет и во небюджетные фонды</t>
  </si>
  <si>
    <t>Другие операционные расходы</t>
  </si>
  <si>
    <t>Прочие доходы от основной деятельности</t>
  </si>
  <si>
    <t>Прочие доходы от финансовой деятельности</t>
  </si>
  <si>
    <t>Прочие расходы от финансовой деятельности</t>
  </si>
  <si>
    <t>Г</t>
  </si>
  <si>
    <t xml:space="preserve">Прибыль до уплаты налогов от прибыли </t>
  </si>
  <si>
    <t>Д</t>
  </si>
  <si>
    <t xml:space="preserve">Налоги и платежи в бюджет начисляемые от прибыли </t>
  </si>
  <si>
    <t>Е</t>
  </si>
  <si>
    <t>Чистая прибыль остающаяся в распоряжении организации</t>
  </si>
  <si>
    <t>И</t>
  </si>
  <si>
    <t>Рентабельность (Прибыль до уплаты налогов/Чистая выручка*100)</t>
  </si>
  <si>
    <t>%</t>
  </si>
  <si>
    <t>Ж</t>
  </si>
  <si>
    <t>ПО ЗАКАЗЧИКУ АО "УЗБЕКГИДРОЭНЕРГО"</t>
  </si>
  <si>
    <t>План</t>
  </si>
  <si>
    <t>Факт</t>
  </si>
  <si>
    <t>% исполнения</t>
  </si>
  <si>
    <t>Рест-я строения в урочище Корасу Юкорочирчикского района Ташкентской области</t>
  </si>
  <si>
    <t>Выполнение</t>
  </si>
  <si>
    <t>1 квартал
План</t>
  </si>
  <si>
    <t>1 квартал
Факт</t>
  </si>
  <si>
    <t>Основные ключевые показатели эффективности по АО Узбекгидроэнергокурилиш  на 01.04.2025г</t>
  </si>
  <si>
    <t>Бизнес Плана за 1 квартал 2025 года</t>
  </si>
  <si>
    <t>По решению Наблюдательного совета эффективность деятельности исполнительного органа признается:</t>
  </si>
  <si>
    <t>неудовлетворительной — если значение ИКЭ составило менее 40 процентов;</t>
  </si>
  <si>
    <t>низкой — если значение ИКЭ составило от 40 до 60 процентов (включительно);</t>
  </si>
  <si>
    <t>недостаточной — если значение ИКЭ составило от 60 до 80 процентов (включительно);</t>
  </si>
  <si>
    <t>средней — если значение ИКЭ составило от 80 до 90 процентов (включительно);</t>
  </si>
  <si>
    <t>достаточной — если значение ИКЭ составило от 90 до 100 процентов (включительно);</t>
  </si>
  <si>
    <t>высокой — если значение ИКЭ превысило 100 процентов.</t>
  </si>
  <si>
    <t>АО "УЗБЕКГИДРОЭНЕРГОҚУРИЛИШ"</t>
  </si>
  <si>
    <t>_______________Шухбердиев Н.К.</t>
  </si>
  <si>
    <t>Главный инженер</t>
  </si>
  <si>
    <t xml:space="preserve">"УТВЕРЖДАЮ" </t>
  </si>
  <si>
    <t xml:space="preserve">О проектах строительно монтажных работ по капитальному строительству ( оказанных услуг и производства товаров) АО "Узбекгидроэнергокурилиш"   по программе 2025год.                                       </t>
  </si>
  <si>
    <t xml:space="preserve"> за 1 квартал 2025 года.</t>
  </si>
  <si>
    <t>В.и.о.Начальника ПТО</t>
  </si>
  <si>
    <t>Алтибаев Б.</t>
  </si>
  <si>
    <t>Главный бухгалтер</t>
  </si>
  <si>
    <t>Джабаров Э.</t>
  </si>
  <si>
    <t>Инжинер  ПТО</t>
  </si>
  <si>
    <t>Мирсаитова 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</si>
</sst>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#,##0.00_ ;[Red]\-#,##0.00\ "/>
    <numFmt numFmtId="165" formatCode="#,##0_ ;[Red]\-#,##0\ "/>
    <numFmt numFmtId="166" formatCode="0.000000"/>
    <numFmt numFmtId="167" formatCode="0.0"/>
    <numFmt numFmtId="168" formatCode="#,##0.0"/>
    <numFmt numFmtId="169" formatCode="0.000"/>
    <numFmt numFmtId="170" formatCode="#,##0.0000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sz val="14"/>
      <color theme="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000000"/>
      <name val="Arial Black"/>
      <family val="2"/>
      <charset val="204"/>
    </font>
    <font>
      <sz val="10"/>
      <name val="Arial Cyr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1" fillId="0" borderId="0"/>
    <xf numFmtId="0" fontId="10" fillId="0" borderId="0"/>
    <xf numFmtId="0" fontId="10" fillId="0" borderId="0"/>
    <xf numFmtId="0" fontId="1" fillId="0" borderId="0"/>
  </cellStyleXfs>
  <cellXfs count="92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/>
    <xf numFmtId="0" fontId="4" fillId="0" borderId="0" xfId="0" applyFont="1" applyAlignment="1">
      <alignment horizontal="right"/>
    </xf>
    <xf numFmtId="9" fontId="5" fillId="0" borderId="0" xfId="0" applyNumberFormat="1" applyFont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3" fontId="3" fillId="0" borderId="1" xfId="0" applyNumberFormat="1" applyFont="1" applyBorder="1" applyAlignment="1">
      <alignment vertical="center"/>
    </xf>
    <xf numFmtId="164" fontId="2" fillId="0" borderId="0" xfId="0" applyNumberFormat="1" applyFont="1" applyAlignment="1">
      <alignment vertical="center"/>
    </xf>
    <xf numFmtId="3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 wrapText="1"/>
    </xf>
    <xf numFmtId="3" fontId="2" fillId="0" borderId="1" xfId="0" applyNumberFormat="1" applyFont="1" applyBorder="1" applyAlignment="1">
      <alignment vertical="center"/>
    </xf>
    <xf numFmtId="3" fontId="3" fillId="0" borderId="1" xfId="0" applyNumberFormat="1" applyFont="1" applyBorder="1"/>
    <xf numFmtId="165" fontId="2" fillId="0" borderId="0" xfId="0" applyNumberFormat="1" applyFont="1"/>
    <xf numFmtId="166" fontId="2" fillId="0" borderId="0" xfId="0" applyNumberFormat="1" applyFont="1"/>
    <xf numFmtId="1" fontId="2" fillId="0" borderId="0" xfId="0" applyNumberFormat="1" applyFont="1"/>
    <xf numFmtId="2" fontId="2" fillId="0" borderId="0" xfId="0" applyNumberFormat="1" applyFont="1"/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167" fontId="2" fillId="2" borderId="1" xfId="0" applyNumberFormat="1" applyFont="1" applyFill="1" applyBorder="1" applyAlignment="1">
      <alignment horizontal="center" vertical="center" wrapText="1"/>
    </xf>
    <xf numFmtId="168" fontId="3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169" fontId="2" fillId="0" borderId="1" xfId="0" applyNumberFormat="1" applyFont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168" fontId="3" fillId="2" borderId="1" xfId="0" applyNumberFormat="1" applyFont="1" applyFill="1" applyBorder="1" applyAlignment="1">
      <alignment horizontal="center" vertical="center" wrapText="1"/>
    </xf>
    <xf numFmtId="165" fontId="2" fillId="2" borderId="1" xfId="0" applyNumberFormat="1" applyFont="1" applyFill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9" fontId="2" fillId="0" borderId="0" xfId="0" applyNumberFormat="1" applyFont="1"/>
    <xf numFmtId="170" fontId="2" fillId="2" borderId="1" xfId="0" applyNumberFormat="1" applyFont="1" applyFill="1" applyBorder="1" applyAlignment="1">
      <alignment horizontal="center" vertical="center" wrapText="1"/>
    </xf>
    <xf numFmtId="170" fontId="2" fillId="0" borderId="1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right" vertical="center" wrapText="1"/>
    </xf>
    <xf numFmtId="168" fontId="3" fillId="2" borderId="1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165" fontId="6" fillId="0" borderId="1" xfId="0" applyNumberFormat="1" applyFont="1" applyBorder="1" applyAlignment="1">
      <alignment horizontal="right" vertical="center"/>
    </xf>
    <xf numFmtId="3" fontId="6" fillId="0" borderId="1" xfId="1" applyNumberFormat="1" applyFont="1" applyBorder="1" applyAlignment="1">
      <alignment horizontal="right" vertical="center"/>
    </xf>
    <xf numFmtId="165" fontId="6" fillId="0" borderId="0" xfId="0" applyNumberFormat="1" applyFont="1" applyAlignment="1">
      <alignment vertical="center"/>
    </xf>
    <xf numFmtId="10" fontId="6" fillId="0" borderId="0" xfId="0" applyNumberFormat="1" applyFont="1" applyAlignment="1">
      <alignment vertical="center" wrapText="1"/>
    </xf>
    <xf numFmtId="3" fontId="6" fillId="0" borderId="1" xfId="0" applyNumberFormat="1" applyFont="1" applyBorder="1" applyAlignment="1">
      <alignment horizontal="right" vertical="center"/>
    </xf>
    <xf numFmtId="168" fontId="6" fillId="0" borderId="1" xfId="0" applyNumberFormat="1" applyFont="1" applyBorder="1" applyAlignment="1">
      <alignment horizontal="right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4" fontId="3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4" fontId="6" fillId="0" borderId="1" xfId="1" applyNumberFormat="1" applyFont="1" applyBorder="1" applyAlignment="1">
      <alignment horizontal="right" vertical="center"/>
    </xf>
    <xf numFmtId="0" fontId="3" fillId="0" borderId="0" xfId="0" applyFont="1" applyAlignment="1">
      <alignment horizontal="center"/>
    </xf>
    <xf numFmtId="0" fontId="11" fillId="3" borderId="0" xfId="3" applyFont="1" applyFill="1"/>
    <xf numFmtId="0" fontId="11" fillId="3" borderId="0" xfId="3" applyFont="1" applyFill="1" applyAlignment="1">
      <alignment horizontal="center"/>
    </xf>
    <xf numFmtId="0" fontId="11" fillId="3" borderId="0" xfId="3" applyFont="1" applyFill="1" applyAlignment="1">
      <alignment horizontal="left"/>
    </xf>
    <xf numFmtId="0" fontId="12" fillId="3" borderId="0" xfId="3" applyFont="1" applyFill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3" fontId="3" fillId="0" borderId="0" xfId="0" applyNumberFormat="1" applyFont="1" applyAlignment="1">
      <alignment vertical="center"/>
    </xf>
    <xf numFmtId="3" fontId="3" fillId="0" borderId="0" xfId="0" applyNumberFormat="1" applyFont="1"/>
    <xf numFmtId="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3" fillId="2" borderId="3" xfId="0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top" wrapText="1" indent="4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</cellXfs>
  <cellStyles count="5">
    <cellStyle name="Обычный" xfId="0" builtinId="0"/>
    <cellStyle name="Обычный 10" xfId="1" xr:uid="{00000000-0005-0000-0000-000001000000}"/>
    <cellStyle name="Обычный 2" xfId="2" xr:uid="{00000000-0005-0000-0000-000002000000}"/>
    <cellStyle name="Обычный 2 7" xfId="3" xr:uid="{00000000-0005-0000-0000-000003000000}"/>
    <cellStyle name="Обычный 4 2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88;&#1072;&#1073;&#1086;&#1090;&#1072;\&#1055;&#1045;&#1054;\&#1041;&#1055;%202025\2.0\2_1_&#1090;&#1072;&#1073;&#1083;&#1080;&#1094;&#1099;_&#1073;&#1087;_2025_&#1090;&#1086;&#1083;&#1100;&#1082;&#1086;_&#1058;&#1088;&#1077;&#1089;&#1090;_&#1086;&#1090;_20_12_24_250_00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лица 1.3"/>
      <sheetName val="2ю1 Набор работ"/>
      <sheetName val="3.1 Фин план"/>
      <sheetName val="3.2 расп чист доход"/>
      <sheetName val="3.3 приб"/>
      <sheetName val="3.4ист дох"/>
      <sheetName val="3.5 кред"/>
      <sheetName val="4 Опл тр"/>
      <sheetName val="отчет КПЭ "/>
      <sheetName val="КПЭ Доп"/>
      <sheetName val="смета"/>
      <sheetName val="по кварт"/>
      <sheetName val="Ф1 план"/>
      <sheetName val="2024"/>
      <sheetName val="2023"/>
      <sheetName val="1.4"/>
      <sheetName val="1.5"/>
      <sheetName val="1 6 3"/>
      <sheetName val="1 6 4"/>
      <sheetName val="6 2 5"/>
      <sheetName val="6 2 6"/>
      <sheetName val="Расч кред"/>
      <sheetName val="6 2 6 (6)"/>
      <sheetName val="КПЭ1"/>
      <sheetName val="КПЭ 2"/>
      <sheetName val="УдВ"/>
      <sheetName val="УДВ 2"/>
      <sheetName val="по объектно"/>
      <sheetName val="КПЭ1 (факт)"/>
      <sheetName val="КПЭ 2 (факт)"/>
      <sheetName val="Доп КПЭ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9">
          <cell r="H9">
            <v>33875000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  <pageSetUpPr fitToPage="1"/>
  </sheetPr>
  <dimension ref="A1:I51"/>
  <sheetViews>
    <sheetView tabSelected="1" view="pageBreakPreview" topLeftCell="A10" zoomScale="60" zoomScaleNormal="100" workbookViewId="0">
      <selection activeCell="D25" sqref="D25"/>
    </sheetView>
  </sheetViews>
  <sheetFormatPr defaultColWidth="9.109375" defaultRowHeight="18" outlineLevelCol="1" x14ac:dyDescent="0.35"/>
  <cols>
    <col min="1" max="1" width="4.6640625" style="1" customWidth="1"/>
    <col min="2" max="2" width="62.5546875" style="2" bestFit="1" customWidth="1"/>
    <col min="3" max="3" width="15.6640625" style="2" bestFit="1" customWidth="1"/>
    <col min="4" max="4" width="14.33203125" style="2" customWidth="1"/>
    <col min="5" max="5" width="14.88671875" style="2" customWidth="1" outlineLevel="1"/>
    <col min="6" max="6" width="25.33203125" style="1" customWidth="1"/>
    <col min="7" max="7" width="16.6640625" style="2" bestFit="1" customWidth="1"/>
    <col min="8" max="8" width="13.88671875" style="2" customWidth="1"/>
    <col min="9" max="16384" width="9.109375" style="2"/>
  </cols>
  <sheetData>
    <row r="1" spans="1:6" ht="18.75" customHeight="1" x14ac:dyDescent="0.35">
      <c r="D1" s="80" t="s">
        <v>100</v>
      </c>
      <c r="E1" s="80"/>
      <c r="F1" s="80"/>
    </row>
    <row r="2" spans="1:6" ht="18.75" customHeight="1" x14ac:dyDescent="0.35">
      <c r="D2" s="75"/>
      <c r="E2" s="75"/>
      <c r="F2" s="75"/>
    </row>
    <row r="3" spans="1:6" x14ac:dyDescent="0.35">
      <c r="D3" s="81" t="s">
        <v>97</v>
      </c>
      <c r="E3" s="81"/>
      <c r="F3" s="81"/>
    </row>
    <row r="4" spans="1:6" x14ac:dyDescent="0.35">
      <c r="D4" s="81" t="s">
        <v>99</v>
      </c>
      <c r="E4" s="81"/>
      <c r="F4" s="81"/>
    </row>
    <row r="5" spans="1:6" ht="20.399999999999999" x14ac:dyDescent="0.35">
      <c r="D5" s="66" t="s">
        <v>98</v>
      </c>
      <c r="E5" s="65"/>
      <c r="F5" s="65"/>
    </row>
    <row r="6" spans="1:6" ht="20.399999999999999" x14ac:dyDescent="0.35">
      <c r="D6" s="66"/>
      <c r="E6" s="40"/>
      <c r="F6" s="40"/>
    </row>
    <row r="7" spans="1:6" ht="20.25" customHeight="1" x14ac:dyDescent="0.35">
      <c r="B7" s="82" t="s">
        <v>101</v>
      </c>
      <c r="C7" s="82"/>
      <c r="D7" s="82"/>
      <c r="E7" s="82"/>
      <c r="F7" s="82"/>
    </row>
    <row r="8" spans="1:6" x14ac:dyDescent="0.35">
      <c r="B8" s="82"/>
      <c r="C8" s="82"/>
      <c r="D8" s="82"/>
      <c r="E8" s="82"/>
      <c r="F8" s="82"/>
    </row>
    <row r="9" spans="1:6" x14ac:dyDescent="0.35">
      <c r="B9" s="82" t="s">
        <v>102</v>
      </c>
      <c r="C9" s="82"/>
      <c r="D9" s="82"/>
      <c r="E9" s="82"/>
      <c r="F9" s="82"/>
    </row>
    <row r="10" spans="1:6" x14ac:dyDescent="0.35">
      <c r="C10" s="3"/>
      <c r="D10" s="4"/>
      <c r="E10" s="3" t="s">
        <v>0</v>
      </c>
    </row>
    <row r="11" spans="1:6" ht="16.5" customHeight="1" x14ac:dyDescent="0.35">
      <c r="A11" s="79" t="s">
        <v>1</v>
      </c>
      <c r="B11" s="79" t="s">
        <v>2</v>
      </c>
      <c r="C11" s="79" t="s">
        <v>3</v>
      </c>
      <c r="D11" s="5" t="s">
        <v>81</v>
      </c>
      <c r="E11" s="5" t="s">
        <v>82</v>
      </c>
      <c r="F11" s="76" t="s">
        <v>83</v>
      </c>
    </row>
    <row r="12" spans="1:6" ht="15" customHeight="1" x14ac:dyDescent="0.35">
      <c r="A12" s="79"/>
      <c r="B12" s="79"/>
      <c r="C12" s="79"/>
      <c r="D12" s="79" t="s">
        <v>4</v>
      </c>
      <c r="E12" s="79" t="s">
        <v>4</v>
      </c>
      <c r="F12" s="77"/>
    </row>
    <row r="13" spans="1:6" x14ac:dyDescent="0.35">
      <c r="A13" s="79"/>
      <c r="B13" s="79"/>
      <c r="C13" s="79"/>
      <c r="D13" s="79"/>
      <c r="E13" s="79"/>
      <c r="F13" s="77"/>
    </row>
    <row r="14" spans="1:6" x14ac:dyDescent="0.35">
      <c r="A14" s="79"/>
      <c r="B14" s="79"/>
      <c r="C14" s="79"/>
      <c r="D14" s="79"/>
      <c r="E14" s="79"/>
      <c r="F14" s="77"/>
    </row>
    <row r="15" spans="1:6" x14ac:dyDescent="0.35">
      <c r="A15" s="79"/>
      <c r="B15" s="79"/>
      <c r="C15" s="79"/>
      <c r="D15" s="79"/>
      <c r="E15" s="79"/>
      <c r="F15" s="78"/>
    </row>
    <row r="16" spans="1:6" x14ac:dyDescent="0.35">
      <c r="A16" s="6">
        <v>1</v>
      </c>
      <c r="B16" s="6">
        <v>2</v>
      </c>
      <c r="C16" s="6">
        <v>3</v>
      </c>
      <c r="D16" s="6">
        <v>4</v>
      </c>
      <c r="E16" s="6">
        <v>5</v>
      </c>
      <c r="F16" s="6">
        <v>6</v>
      </c>
    </row>
    <row r="17" spans="1:9" s="12" customFormat="1" x14ac:dyDescent="0.3">
      <c r="A17" s="7"/>
      <c r="B17" s="8" t="s">
        <v>80</v>
      </c>
      <c r="C17" s="9"/>
      <c r="D17" s="9"/>
      <c r="E17" s="9">
        <f>SUM(E18:E23)</f>
        <v>1572006</v>
      </c>
      <c r="F17" s="62"/>
      <c r="G17" s="10"/>
      <c r="H17" s="11"/>
      <c r="I17" s="11"/>
    </row>
    <row r="18" spans="1:9" s="12" customFormat="1" ht="37.5" hidden="1" customHeight="1" x14ac:dyDescent="0.3">
      <c r="A18" s="7">
        <v>1</v>
      </c>
      <c r="B18" s="13"/>
      <c r="C18" s="14"/>
      <c r="D18" s="14"/>
      <c r="E18" s="14"/>
      <c r="F18" s="63"/>
      <c r="G18" s="10"/>
      <c r="H18" s="11"/>
      <c r="I18" s="11"/>
    </row>
    <row r="19" spans="1:9" s="12" customFormat="1" ht="37.5" hidden="1" customHeight="1" x14ac:dyDescent="0.3">
      <c r="A19" s="7">
        <v>2</v>
      </c>
      <c r="B19" s="13"/>
      <c r="C19" s="14"/>
      <c r="D19" s="14"/>
      <c r="E19" s="14"/>
      <c r="F19" s="63"/>
      <c r="G19" s="10"/>
      <c r="H19" s="11"/>
      <c r="I19" s="11"/>
    </row>
    <row r="20" spans="1:9" s="12" customFormat="1" hidden="1" x14ac:dyDescent="0.3">
      <c r="A20" s="7">
        <v>3</v>
      </c>
      <c r="B20" s="13"/>
      <c r="C20" s="14"/>
      <c r="D20" s="14"/>
      <c r="E20" s="14"/>
      <c r="F20" s="63"/>
      <c r="G20" s="10"/>
      <c r="H20" s="11"/>
      <c r="I20" s="11"/>
    </row>
    <row r="21" spans="1:9" s="12" customFormat="1" ht="54" hidden="1" x14ac:dyDescent="0.3">
      <c r="A21" s="7">
        <v>1</v>
      </c>
      <c r="B21" s="13" t="s">
        <v>5</v>
      </c>
      <c r="C21" s="14"/>
      <c r="D21" s="14"/>
      <c r="E21" s="14"/>
      <c r="F21" s="63"/>
      <c r="G21" s="10"/>
      <c r="H21" s="11"/>
      <c r="I21" s="11"/>
    </row>
    <row r="22" spans="1:9" s="12" customFormat="1" hidden="1" x14ac:dyDescent="0.3">
      <c r="A22" s="7"/>
      <c r="B22" s="13"/>
      <c r="C22" s="14"/>
      <c r="D22" s="14"/>
      <c r="E22" s="14"/>
      <c r="F22" s="63"/>
      <c r="G22" s="10"/>
      <c r="H22" s="11"/>
      <c r="I22" s="11"/>
    </row>
    <row r="23" spans="1:9" s="12" customFormat="1" ht="36" x14ac:dyDescent="0.3">
      <c r="A23" s="7">
        <v>1</v>
      </c>
      <c r="B23" s="13" t="s">
        <v>84</v>
      </c>
      <c r="C23" s="14">
        <v>0</v>
      </c>
      <c r="D23" s="14">
        <v>0</v>
      </c>
      <c r="E23" s="14">
        <v>1572006</v>
      </c>
      <c r="F23" s="62"/>
      <c r="G23" s="10"/>
      <c r="H23" s="11"/>
      <c r="I23" s="11"/>
    </row>
    <row r="24" spans="1:9" s="12" customFormat="1" x14ac:dyDescent="0.3">
      <c r="A24" s="6"/>
      <c r="B24" s="8" t="s">
        <v>6</v>
      </c>
      <c r="C24" s="9">
        <v>116500000</v>
      </c>
      <c r="D24" s="9">
        <v>33875000</v>
      </c>
      <c r="E24" s="9">
        <f>SUM(E25:E37)</f>
        <v>7647304</v>
      </c>
      <c r="F24" s="62">
        <f>E24/D24*100</f>
        <v>22.575067158671587</v>
      </c>
      <c r="G24" s="10"/>
      <c r="H24" s="11"/>
      <c r="I24" s="11"/>
    </row>
    <row r="25" spans="1:9" s="12" customFormat="1" x14ac:dyDescent="0.3">
      <c r="A25" s="7">
        <v>1</v>
      </c>
      <c r="B25" s="13" t="s">
        <v>7</v>
      </c>
      <c r="C25" s="14">
        <v>85000000</v>
      </c>
      <c r="D25" s="14">
        <v>27375000</v>
      </c>
      <c r="E25" s="14">
        <v>7647304</v>
      </c>
      <c r="F25" s="62">
        <f>E25/D25*100</f>
        <v>27.935357077625572</v>
      </c>
      <c r="G25" s="10"/>
      <c r="H25" s="11"/>
      <c r="I25" s="11"/>
    </row>
    <row r="26" spans="1:9" s="12" customFormat="1" x14ac:dyDescent="0.3">
      <c r="A26" s="7">
        <v>2</v>
      </c>
      <c r="B26" s="13" t="s">
        <v>8</v>
      </c>
      <c r="C26" s="14">
        <v>31500000</v>
      </c>
      <c r="D26" s="14">
        <v>6500000</v>
      </c>
      <c r="E26" s="14"/>
      <c r="F26" s="63"/>
      <c r="G26" s="10"/>
      <c r="H26" s="11"/>
      <c r="I26" s="11"/>
    </row>
    <row r="27" spans="1:9" s="12" customFormat="1" hidden="1" x14ac:dyDescent="0.3">
      <c r="A27" s="7">
        <v>3</v>
      </c>
      <c r="B27" s="13" t="s">
        <v>9</v>
      </c>
      <c r="C27" s="14"/>
      <c r="D27" s="14"/>
      <c r="E27" s="14"/>
      <c r="F27" s="63"/>
      <c r="G27" s="10"/>
      <c r="H27" s="11"/>
      <c r="I27" s="11"/>
    </row>
    <row r="28" spans="1:9" s="12" customFormat="1" hidden="1" x14ac:dyDescent="0.3">
      <c r="A28" s="7">
        <v>4</v>
      </c>
      <c r="B28" s="13"/>
      <c r="C28" s="14">
        <v>0</v>
      </c>
      <c r="D28" s="14">
        <v>0</v>
      </c>
      <c r="E28" s="14"/>
      <c r="F28" s="63"/>
      <c r="G28" s="10"/>
      <c r="H28" s="11"/>
      <c r="I28" s="11"/>
    </row>
    <row r="29" spans="1:9" s="12" customFormat="1" hidden="1" x14ac:dyDescent="0.3">
      <c r="A29" s="7"/>
      <c r="B29" s="13"/>
      <c r="C29" s="14">
        <v>0</v>
      </c>
      <c r="D29" s="14">
        <v>0</v>
      </c>
      <c r="E29" s="14"/>
      <c r="F29" s="63"/>
      <c r="G29" s="10"/>
      <c r="H29" s="11"/>
      <c r="I29" s="11"/>
    </row>
    <row r="30" spans="1:9" hidden="1" x14ac:dyDescent="0.35">
      <c r="A30" s="7"/>
      <c r="B30" s="13"/>
      <c r="C30" s="14">
        <v>0</v>
      </c>
      <c r="D30" s="14">
        <v>0</v>
      </c>
      <c r="E30" s="14"/>
      <c r="F30" s="63"/>
      <c r="G30" s="10"/>
      <c r="H30" s="11"/>
      <c r="I30" s="11"/>
    </row>
    <row r="31" spans="1:9" hidden="1" x14ac:dyDescent="0.35">
      <c r="A31" s="7"/>
      <c r="B31" s="13"/>
      <c r="C31" s="14">
        <v>0</v>
      </c>
      <c r="D31" s="14">
        <v>0</v>
      </c>
      <c r="E31" s="14"/>
      <c r="F31" s="63"/>
      <c r="G31" s="10"/>
      <c r="H31" s="11"/>
      <c r="I31" s="11"/>
    </row>
    <row r="32" spans="1:9" hidden="1" x14ac:dyDescent="0.35">
      <c r="A32" s="7"/>
      <c r="B32" s="13"/>
      <c r="C32" s="14">
        <v>0</v>
      </c>
      <c r="D32" s="14">
        <v>0</v>
      </c>
      <c r="E32" s="14"/>
      <c r="F32" s="63"/>
      <c r="G32" s="10"/>
      <c r="H32" s="11"/>
      <c r="I32" s="11"/>
    </row>
    <row r="33" spans="1:9" hidden="1" x14ac:dyDescent="0.35">
      <c r="A33" s="7"/>
      <c r="B33" s="13"/>
      <c r="C33" s="14">
        <v>0</v>
      </c>
      <c r="D33" s="14">
        <v>0</v>
      </c>
      <c r="E33" s="14"/>
      <c r="F33" s="63"/>
      <c r="G33" s="10"/>
      <c r="H33" s="11"/>
      <c r="I33" s="11"/>
    </row>
    <row r="34" spans="1:9" hidden="1" x14ac:dyDescent="0.35">
      <c r="A34" s="7"/>
      <c r="B34" s="13"/>
      <c r="C34" s="14">
        <v>0</v>
      </c>
      <c r="D34" s="14">
        <v>0</v>
      </c>
      <c r="E34" s="14"/>
      <c r="F34" s="63"/>
      <c r="G34" s="10"/>
      <c r="H34" s="11"/>
      <c r="I34" s="11"/>
    </row>
    <row r="35" spans="1:9" hidden="1" x14ac:dyDescent="0.35">
      <c r="A35" s="7"/>
      <c r="B35" s="13"/>
      <c r="C35" s="14">
        <v>0</v>
      </c>
      <c r="D35" s="14">
        <v>0</v>
      </c>
      <c r="E35" s="14"/>
      <c r="F35" s="63"/>
      <c r="G35" s="10"/>
      <c r="H35" s="11"/>
      <c r="I35" s="11"/>
    </row>
    <row r="36" spans="1:9" hidden="1" x14ac:dyDescent="0.35">
      <c r="A36" s="7"/>
      <c r="B36" s="13"/>
      <c r="C36" s="14">
        <v>0</v>
      </c>
      <c r="D36" s="14">
        <v>0</v>
      </c>
      <c r="E36" s="14"/>
      <c r="F36" s="63"/>
      <c r="G36" s="10"/>
      <c r="H36" s="11"/>
      <c r="I36" s="11"/>
    </row>
    <row r="37" spans="1:9" hidden="1" x14ac:dyDescent="0.35">
      <c r="A37" s="7">
        <v>8</v>
      </c>
      <c r="B37" s="13" t="s">
        <v>10</v>
      </c>
      <c r="C37" s="14">
        <v>0</v>
      </c>
      <c r="D37" s="14">
        <v>0</v>
      </c>
      <c r="E37" s="14"/>
      <c r="F37" s="63"/>
      <c r="G37" s="10"/>
      <c r="H37" s="11"/>
      <c r="I37" s="11"/>
    </row>
    <row r="38" spans="1:9" x14ac:dyDescent="0.35">
      <c r="A38" s="6"/>
      <c r="B38" s="8" t="s">
        <v>11</v>
      </c>
      <c r="C38" s="9">
        <v>116500000</v>
      </c>
      <c r="D38" s="15">
        <v>33875000</v>
      </c>
      <c r="E38" s="15">
        <f>E24+E17</f>
        <v>9219310</v>
      </c>
      <c r="F38" s="62">
        <f>E38/D38*100</f>
        <v>27.215675276752766</v>
      </c>
      <c r="G38" s="10"/>
      <c r="H38" s="11"/>
      <c r="I38" s="11"/>
    </row>
    <row r="39" spans="1:9" x14ac:dyDescent="0.35">
      <c r="A39" s="70"/>
      <c r="B39" s="71"/>
      <c r="C39" s="72"/>
      <c r="D39" s="73"/>
      <c r="E39" s="73"/>
      <c r="F39" s="74"/>
      <c r="G39" s="10"/>
      <c r="H39" s="11"/>
      <c r="I39" s="11"/>
    </row>
    <row r="40" spans="1:9" x14ac:dyDescent="0.35">
      <c r="A40" s="70"/>
      <c r="B40" s="71"/>
      <c r="C40" s="72"/>
      <c r="D40" s="73"/>
      <c r="E40" s="73"/>
      <c r="F40" s="74"/>
      <c r="G40" s="10"/>
      <c r="H40" s="11"/>
      <c r="I40" s="11"/>
    </row>
    <row r="41" spans="1:9" x14ac:dyDescent="0.35">
      <c r="A41" s="70"/>
      <c r="B41" s="71"/>
      <c r="C41" s="72"/>
      <c r="D41" s="73"/>
      <c r="E41" s="73"/>
      <c r="F41" s="74"/>
      <c r="G41" s="10"/>
      <c r="H41" s="11"/>
      <c r="I41" s="11"/>
    </row>
    <row r="42" spans="1:9" ht="20.399999999999999" x14ac:dyDescent="0.35">
      <c r="A42" s="70"/>
      <c r="B42" s="66" t="s">
        <v>103</v>
      </c>
      <c r="C42" s="66"/>
      <c r="D42" s="66"/>
      <c r="E42" s="66" t="s">
        <v>104</v>
      </c>
      <c r="F42" s="66"/>
      <c r="G42" s="10"/>
      <c r="H42" s="11"/>
      <c r="I42" s="11"/>
    </row>
    <row r="43" spans="1:9" ht="20.399999999999999" x14ac:dyDescent="0.35">
      <c r="B43" s="67"/>
      <c r="C43" s="66"/>
      <c r="D43" s="67"/>
      <c r="E43" s="66"/>
      <c r="F43" s="67"/>
    </row>
    <row r="44" spans="1:9" ht="20.399999999999999" x14ac:dyDescent="0.35">
      <c r="B44" s="68" t="s">
        <v>105</v>
      </c>
      <c r="C44" s="66"/>
      <c r="D44" s="66"/>
      <c r="E44" s="66" t="s">
        <v>106</v>
      </c>
      <c r="F44" s="66"/>
    </row>
    <row r="45" spans="1:9" ht="20.399999999999999" x14ac:dyDescent="0.35">
      <c r="B45" s="67"/>
      <c r="C45" s="66"/>
      <c r="D45" s="66"/>
      <c r="E45" s="66"/>
      <c r="F45" s="66"/>
    </row>
    <row r="46" spans="1:9" ht="21" x14ac:dyDescent="0.4">
      <c r="B46" s="66" t="s">
        <v>107</v>
      </c>
      <c r="C46" s="66"/>
      <c r="D46" s="69"/>
      <c r="E46" s="66" t="s">
        <v>108</v>
      </c>
      <c r="F46" s="69"/>
    </row>
    <row r="47" spans="1:9" x14ac:dyDescent="0.35">
      <c r="C47" s="17"/>
    </row>
    <row r="48" spans="1:9" x14ac:dyDescent="0.35">
      <c r="C48" s="18"/>
    </row>
    <row r="49" spans="3:5" x14ac:dyDescent="0.35">
      <c r="C49" s="18"/>
    </row>
    <row r="50" spans="3:5" x14ac:dyDescent="0.35">
      <c r="C50" s="18"/>
      <c r="D50" s="16"/>
      <c r="E50" s="16"/>
    </row>
    <row r="51" spans="3:5" x14ac:dyDescent="0.35">
      <c r="D51" s="19"/>
      <c r="E51" s="19"/>
    </row>
  </sheetData>
  <mergeCells count="11">
    <mergeCell ref="D1:F1"/>
    <mergeCell ref="D3:F3"/>
    <mergeCell ref="D4:F4"/>
    <mergeCell ref="B7:F8"/>
    <mergeCell ref="B9:F9"/>
    <mergeCell ref="F11:F15"/>
    <mergeCell ref="E12:E15"/>
    <mergeCell ref="A11:A15"/>
    <mergeCell ref="B11:B15"/>
    <mergeCell ref="C11:C15"/>
    <mergeCell ref="D12:D15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69" fitToHeight="1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I27"/>
  <sheetViews>
    <sheetView topLeftCell="A13" zoomScale="70" zoomScaleNormal="70" workbookViewId="0">
      <selection activeCell="C23" sqref="C23:H23"/>
    </sheetView>
  </sheetViews>
  <sheetFormatPr defaultColWidth="9.109375" defaultRowHeight="18" x14ac:dyDescent="0.35"/>
  <cols>
    <col min="1" max="1" width="0.44140625" style="2" customWidth="1"/>
    <col min="2" max="2" width="5.88671875" style="2" customWidth="1"/>
    <col min="3" max="3" width="39.33203125" style="2" customWidth="1"/>
    <col min="4" max="4" width="18.33203125" style="2" customWidth="1"/>
    <col min="5" max="5" width="16.88671875" style="2" customWidth="1"/>
    <col min="6" max="6" width="18.33203125" style="40" customWidth="1"/>
    <col min="7" max="7" width="17.6640625" style="2" customWidth="1"/>
    <col min="8" max="8" width="13.88671875" style="2" customWidth="1"/>
    <col min="9" max="9" width="12.44140625" style="2" hidden="1" customWidth="1"/>
    <col min="10" max="10" width="15.6640625" style="2" bestFit="1" customWidth="1"/>
    <col min="11" max="16384" width="9.109375" style="2"/>
  </cols>
  <sheetData>
    <row r="1" spans="2:9" x14ac:dyDescent="0.35">
      <c r="B1" s="84" t="s">
        <v>88</v>
      </c>
      <c r="C1" s="84"/>
      <c r="D1" s="84"/>
      <c r="E1" s="84"/>
      <c r="F1" s="84"/>
      <c r="G1" s="84"/>
      <c r="H1" s="84"/>
    </row>
    <row r="2" spans="2:9" x14ac:dyDescent="0.35">
      <c r="B2" s="85" t="s">
        <v>12</v>
      </c>
      <c r="C2" s="85"/>
      <c r="D2" s="85"/>
      <c r="E2" s="85"/>
      <c r="F2" s="85"/>
      <c r="G2" s="85"/>
      <c r="H2" s="85"/>
    </row>
    <row r="3" spans="2:9" x14ac:dyDescent="0.35">
      <c r="B3" s="86"/>
      <c r="C3" s="86"/>
      <c r="D3" s="86"/>
      <c r="E3" s="86"/>
      <c r="F3" s="86"/>
      <c r="G3" s="86"/>
      <c r="H3" s="86"/>
    </row>
    <row r="4" spans="2:9" s="12" customFormat="1" ht="52.2" x14ac:dyDescent="0.3">
      <c r="B4" s="87" t="s">
        <v>1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</row>
    <row r="5" spans="2:9" ht="21" customHeight="1" x14ac:dyDescent="0.35">
      <c r="B5" s="87"/>
      <c r="C5" s="20" t="s">
        <v>19</v>
      </c>
      <c r="D5" s="20" t="s">
        <v>20</v>
      </c>
      <c r="E5" s="20" t="s">
        <v>21</v>
      </c>
      <c r="F5" s="20" t="s">
        <v>22</v>
      </c>
      <c r="G5" s="20" t="s">
        <v>23</v>
      </c>
      <c r="H5" s="20" t="s">
        <v>24</v>
      </c>
    </row>
    <row r="6" spans="2:9" ht="54" x14ac:dyDescent="0.35">
      <c r="B6" s="21">
        <v>1</v>
      </c>
      <c r="C6" s="22" t="s">
        <v>25</v>
      </c>
      <c r="D6" s="20">
        <v>25</v>
      </c>
      <c r="E6" s="23">
        <v>33875000</v>
      </c>
      <c r="F6" s="23">
        <f>'по кварт'!F6</f>
        <v>9219310</v>
      </c>
      <c r="G6" s="24">
        <f>F6/E6*100</f>
        <v>27.215675276752766</v>
      </c>
      <c r="H6" s="25">
        <f t="shared" ref="H6:H11" si="0">+G6*D6/100</f>
        <v>6.8039188191881923</v>
      </c>
    </row>
    <row r="7" spans="2:9" ht="36" x14ac:dyDescent="0.35">
      <c r="B7" s="21">
        <v>2</v>
      </c>
      <c r="C7" s="22" t="s">
        <v>26</v>
      </c>
      <c r="D7" s="20">
        <v>25</v>
      </c>
      <c r="E7" s="23">
        <v>192941</v>
      </c>
      <c r="F7" s="23">
        <f>'по кварт'!F32</f>
        <v>67173</v>
      </c>
      <c r="G7" s="24">
        <f>F7/E7*100</f>
        <v>34.815306233511798</v>
      </c>
      <c r="H7" s="25">
        <f t="shared" si="0"/>
        <v>8.7038265583779495</v>
      </c>
    </row>
    <row r="8" spans="2:9" x14ac:dyDescent="0.35">
      <c r="B8" s="21">
        <v>3</v>
      </c>
      <c r="C8" s="26" t="s">
        <v>27</v>
      </c>
      <c r="D8" s="20"/>
      <c r="E8" s="21"/>
      <c r="F8" s="27"/>
      <c r="G8" s="24"/>
      <c r="H8" s="25"/>
    </row>
    <row r="9" spans="2:9" ht="36" x14ac:dyDescent="0.35">
      <c r="B9" s="21">
        <v>4</v>
      </c>
      <c r="C9" s="26" t="s">
        <v>28</v>
      </c>
      <c r="D9" s="20">
        <v>25</v>
      </c>
      <c r="E9" s="28">
        <v>120.29524554218341</v>
      </c>
      <c r="F9" s="29">
        <f>('по кварт'!F7+'по кварт'!F18+'по кварт'!F19+'по кварт'!F24-63203-27529-18629-1477191)/'по кварт'!F7*100</f>
        <v>219.69292714739021</v>
      </c>
      <c r="G9" s="24">
        <f t="shared" ref="G9:G11" si="1">+F9/E9*100</f>
        <v>182.62810484089451</v>
      </c>
      <c r="H9" s="30">
        <f t="shared" si="0"/>
        <v>45.657026210223627</v>
      </c>
    </row>
    <row r="10" spans="2:9" ht="36" x14ac:dyDescent="0.35">
      <c r="B10" s="21">
        <v>5</v>
      </c>
      <c r="C10" s="26" t="s">
        <v>29</v>
      </c>
      <c r="D10" s="20"/>
      <c r="E10" s="28"/>
      <c r="F10" s="28"/>
      <c r="G10" s="24"/>
      <c r="H10" s="30"/>
    </row>
    <row r="11" spans="2:9" ht="36" x14ac:dyDescent="0.35">
      <c r="B11" s="21">
        <v>6</v>
      </c>
      <c r="C11" s="26" t="s">
        <v>30</v>
      </c>
      <c r="D11" s="20">
        <v>25</v>
      </c>
      <c r="E11" s="21">
        <v>1.25</v>
      </c>
      <c r="F11" s="29">
        <f>109754190/(95484301-8598565)</f>
        <v>1.2632014764771056</v>
      </c>
      <c r="G11" s="24">
        <f t="shared" si="1"/>
        <v>101.05611811816844</v>
      </c>
      <c r="H11" s="30">
        <f t="shared" si="0"/>
        <v>25.264029529542107</v>
      </c>
    </row>
    <row r="12" spans="2:9" ht="36" x14ac:dyDescent="0.35">
      <c r="B12" s="21">
        <v>7</v>
      </c>
      <c r="C12" s="26" t="s">
        <v>31</v>
      </c>
      <c r="D12" s="20"/>
      <c r="E12" s="28"/>
      <c r="F12" s="29"/>
      <c r="G12" s="24"/>
      <c r="H12" s="30"/>
    </row>
    <row r="13" spans="2:9" x14ac:dyDescent="0.35">
      <c r="B13" s="21">
        <v>8</v>
      </c>
      <c r="C13" s="26" t="s">
        <v>32</v>
      </c>
      <c r="D13" s="20"/>
      <c r="E13" s="31"/>
      <c r="F13" s="32"/>
      <c r="G13" s="24"/>
      <c r="H13" s="30"/>
      <c r="I13" s="33"/>
    </row>
    <row r="14" spans="2:9" ht="36" x14ac:dyDescent="0.35">
      <c r="B14" s="21">
        <v>9</v>
      </c>
      <c r="C14" s="26" t="s">
        <v>33</v>
      </c>
      <c r="D14" s="20"/>
      <c r="E14" s="31"/>
      <c r="F14" s="32"/>
      <c r="G14" s="24"/>
      <c r="H14" s="30"/>
      <c r="I14" s="33"/>
    </row>
    <row r="15" spans="2:9" ht="36" x14ac:dyDescent="0.35">
      <c r="B15" s="21">
        <v>10</v>
      </c>
      <c r="C15" s="26" t="s">
        <v>34</v>
      </c>
      <c r="D15" s="20"/>
      <c r="E15" s="31"/>
      <c r="F15" s="32"/>
      <c r="G15" s="24"/>
      <c r="H15" s="30"/>
      <c r="I15" s="33"/>
    </row>
    <row r="16" spans="2:9" ht="36" x14ac:dyDescent="0.35">
      <c r="B16" s="21">
        <v>11</v>
      </c>
      <c r="C16" s="26" t="s">
        <v>35</v>
      </c>
      <c r="D16" s="20"/>
      <c r="E16" s="31"/>
      <c r="F16" s="32"/>
      <c r="G16" s="24"/>
      <c r="H16" s="30"/>
      <c r="I16" s="33"/>
    </row>
    <row r="17" spans="2:9" ht="36" x14ac:dyDescent="0.35">
      <c r="B17" s="21">
        <v>12</v>
      </c>
      <c r="C17" s="26" t="s">
        <v>36</v>
      </c>
      <c r="D17" s="20"/>
      <c r="E17" s="31"/>
      <c r="F17" s="32"/>
      <c r="G17" s="24"/>
      <c r="H17" s="30"/>
      <c r="I17" s="33"/>
    </row>
    <row r="18" spans="2:9" ht="54" x14ac:dyDescent="0.35">
      <c r="B18" s="21">
        <v>13</v>
      </c>
      <c r="C18" s="26" t="s">
        <v>37</v>
      </c>
      <c r="D18" s="20"/>
      <c r="E18" s="34"/>
      <c r="F18" s="35"/>
      <c r="G18" s="24"/>
      <c r="H18" s="30"/>
    </row>
    <row r="19" spans="2:9" ht="18.75" customHeight="1" x14ac:dyDescent="0.35">
      <c r="B19" s="88" t="s">
        <v>38</v>
      </c>
      <c r="C19" s="88"/>
      <c r="D19" s="36">
        <f>SUM(D6:D18)</f>
        <v>100</v>
      </c>
      <c r="E19" s="37"/>
      <c r="F19" s="38"/>
      <c r="G19" s="38"/>
      <c r="H19" s="39">
        <f>SUM(H6:H18)</f>
        <v>86.428801117331886</v>
      </c>
    </row>
    <row r="21" spans="2:9" x14ac:dyDescent="0.35">
      <c r="C21" s="89" t="s">
        <v>90</v>
      </c>
      <c r="D21" s="89"/>
      <c r="E21" s="89"/>
      <c r="F21" s="89"/>
      <c r="G21" s="89"/>
      <c r="H21" s="89"/>
    </row>
    <row r="22" spans="2:9" x14ac:dyDescent="0.35">
      <c r="C22" s="83" t="s">
        <v>91</v>
      </c>
      <c r="D22" s="83"/>
      <c r="E22" s="83"/>
      <c r="F22" s="83"/>
      <c r="G22" s="83"/>
      <c r="H22" s="83"/>
    </row>
    <row r="23" spans="2:9" x14ac:dyDescent="0.35">
      <c r="C23" s="83" t="s">
        <v>92</v>
      </c>
      <c r="D23" s="83"/>
      <c r="E23" s="83"/>
      <c r="F23" s="83"/>
      <c r="G23" s="83"/>
      <c r="H23" s="83"/>
    </row>
    <row r="24" spans="2:9" x14ac:dyDescent="0.35">
      <c r="C24" s="83" t="s">
        <v>93</v>
      </c>
      <c r="D24" s="83"/>
      <c r="E24" s="83"/>
      <c r="F24" s="83"/>
      <c r="G24" s="83"/>
      <c r="H24" s="83"/>
    </row>
    <row r="25" spans="2:9" ht="18.600000000000001" x14ac:dyDescent="0.35">
      <c r="C25" s="90" t="s">
        <v>94</v>
      </c>
      <c r="D25" s="90"/>
      <c r="E25" s="90"/>
      <c r="F25" s="90"/>
      <c r="G25" s="90"/>
      <c r="H25" s="90"/>
    </row>
    <row r="26" spans="2:9" x14ac:dyDescent="0.35">
      <c r="C26" s="83" t="s">
        <v>95</v>
      </c>
      <c r="D26" s="83"/>
      <c r="E26" s="83"/>
      <c r="F26" s="83"/>
      <c r="G26" s="83"/>
      <c r="H26" s="83"/>
    </row>
    <row r="27" spans="2:9" x14ac:dyDescent="0.35">
      <c r="C27" s="83" t="s">
        <v>96</v>
      </c>
      <c r="D27" s="83"/>
      <c r="E27" s="83"/>
      <c r="F27" s="83"/>
      <c r="G27" s="83"/>
      <c r="H27" s="83"/>
    </row>
  </sheetData>
  <mergeCells count="12">
    <mergeCell ref="C27:H27"/>
    <mergeCell ref="C22:H22"/>
    <mergeCell ref="B1:H1"/>
    <mergeCell ref="B2:H2"/>
    <mergeCell ref="B3:H3"/>
    <mergeCell ref="B4:B5"/>
    <mergeCell ref="B19:C19"/>
    <mergeCell ref="C21:H21"/>
    <mergeCell ref="C23:H23"/>
    <mergeCell ref="C24:H24"/>
    <mergeCell ref="C25:H25"/>
    <mergeCell ref="C26:H26"/>
  </mergeCells>
  <printOptions horizontalCentered="1"/>
  <pageMargins left="0.39370078740157483" right="0.39370078740157483" top="0.39370078740157483" bottom="0.59055118110236215" header="0.31496062992125984" footer="0.31496062992125984"/>
  <pageSetup paperSize="9" scale="74" fitToWidth="0" fitToHeight="0" orientation="portrait" r:id="rId1"/>
  <colBreaks count="1" manualBreakCount="1">
    <brk id="8" max="78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36"/>
  <sheetViews>
    <sheetView topLeftCell="A28" workbookViewId="0">
      <selection activeCell="K13" sqref="K13"/>
    </sheetView>
  </sheetViews>
  <sheetFormatPr defaultColWidth="9.109375" defaultRowHeight="15.6" x14ac:dyDescent="0.3"/>
  <cols>
    <col min="1" max="1" width="3.6640625" style="41" bestFit="1" customWidth="1"/>
    <col min="2" max="2" width="46.44140625" style="42" customWidth="1"/>
    <col min="3" max="3" width="8.44140625" style="41" bestFit="1" customWidth="1"/>
    <col min="4" max="4" width="13.6640625" style="41" bestFit="1" customWidth="1"/>
    <col min="5" max="6" width="11.5546875" style="61" customWidth="1"/>
    <col min="7" max="7" width="12.6640625" style="61" customWidth="1"/>
    <col min="8" max="9" width="11.88671875" style="43" customWidth="1"/>
    <col min="10" max="10" width="9.109375" style="42"/>
    <col min="11" max="11" width="13.6640625" style="42" bestFit="1" customWidth="1"/>
    <col min="12" max="12" width="17.5546875" style="42" customWidth="1"/>
    <col min="13" max="16384" width="9.109375" style="42"/>
  </cols>
  <sheetData>
    <row r="1" spans="1:11" x14ac:dyDescent="0.3">
      <c r="A1" s="91" t="s">
        <v>85</v>
      </c>
      <c r="B1" s="91"/>
      <c r="C1" s="91"/>
      <c r="D1" s="91"/>
      <c r="E1" s="91"/>
      <c r="F1" s="91"/>
      <c r="G1" s="91"/>
    </row>
    <row r="2" spans="1:11" x14ac:dyDescent="0.3">
      <c r="A2" s="91" t="s">
        <v>89</v>
      </c>
      <c r="B2" s="91"/>
      <c r="C2" s="91"/>
      <c r="D2" s="91"/>
      <c r="E2" s="91"/>
      <c r="F2" s="91"/>
      <c r="G2" s="91"/>
    </row>
    <row r="4" spans="1:11" s="41" customFormat="1" ht="31.2" x14ac:dyDescent="0.3">
      <c r="A4" s="44" t="s">
        <v>39</v>
      </c>
      <c r="B4" s="44" t="s">
        <v>40</v>
      </c>
      <c r="C4" s="44" t="s">
        <v>41</v>
      </c>
      <c r="D4" s="45" t="s">
        <v>42</v>
      </c>
      <c r="E4" s="46" t="s">
        <v>86</v>
      </c>
      <c r="F4" s="46" t="s">
        <v>87</v>
      </c>
      <c r="G4" s="46" t="s">
        <v>83</v>
      </c>
      <c r="H4" s="47"/>
      <c r="I4" s="47"/>
    </row>
    <row r="5" spans="1:11" s="49" customFormat="1" x14ac:dyDescent="0.3">
      <c r="A5" s="48"/>
      <c r="B5" s="48"/>
      <c r="C5" s="48"/>
      <c r="D5" s="48"/>
      <c r="E5" s="48"/>
      <c r="F5" s="48"/>
      <c r="G5" s="48"/>
      <c r="H5" s="50"/>
      <c r="I5" s="50"/>
    </row>
    <row r="6" spans="1:11" ht="31.2" x14ac:dyDescent="0.3">
      <c r="A6" s="44" t="s">
        <v>43</v>
      </c>
      <c r="B6" s="51" t="s">
        <v>44</v>
      </c>
      <c r="C6" s="44" t="s">
        <v>45</v>
      </c>
      <c r="D6" s="52">
        <f>SUM(E6:G6)</f>
        <v>43094337.215675279</v>
      </c>
      <c r="E6" s="53">
        <f>[1]смета!H9</f>
        <v>33875000</v>
      </c>
      <c r="F6" s="53">
        <v>9219310</v>
      </c>
      <c r="G6" s="64">
        <f>F6/E6*100</f>
        <v>27.215675276752766</v>
      </c>
      <c r="K6" s="54"/>
    </row>
    <row r="7" spans="1:11" x14ac:dyDescent="0.3">
      <c r="A7" s="44" t="s">
        <v>19</v>
      </c>
      <c r="B7" s="51" t="s">
        <v>46</v>
      </c>
      <c r="C7" s="44" t="s">
        <v>45</v>
      </c>
      <c r="D7" s="52">
        <v>220341451</v>
      </c>
      <c r="E7" s="53">
        <v>27993581</v>
      </c>
      <c r="F7" s="53">
        <f>F8+F12+F15</f>
        <v>3698536</v>
      </c>
      <c r="G7" s="64">
        <f t="shared" ref="G7:G32" si="0">F7/E7*100</f>
        <v>13.212086013575755</v>
      </c>
      <c r="H7" s="55"/>
    </row>
    <row r="8" spans="1:11" ht="46.8" x14ac:dyDescent="0.3">
      <c r="A8" s="44">
        <v>1</v>
      </c>
      <c r="B8" s="51" t="s">
        <v>47</v>
      </c>
      <c r="C8" s="44" t="s">
        <v>45</v>
      </c>
      <c r="D8" s="52">
        <v>184971500</v>
      </c>
      <c r="E8" s="53">
        <v>21734125</v>
      </c>
      <c r="F8" s="53">
        <f>SUM(F9:F11)</f>
        <v>1110255</v>
      </c>
      <c r="G8" s="64">
        <f t="shared" si="0"/>
        <v>5.1083491974027018</v>
      </c>
      <c r="H8" s="55"/>
      <c r="I8" s="55"/>
    </row>
    <row r="9" spans="1:11" x14ac:dyDescent="0.3">
      <c r="A9" s="44"/>
      <c r="B9" s="51" t="s">
        <v>48</v>
      </c>
      <c r="C9" s="44" t="s">
        <v>45</v>
      </c>
      <c r="D9" s="52">
        <v>144434000</v>
      </c>
      <c r="E9" s="53">
        <v>21734125</v>
      </c>
      <c r="F9" s="53">
        <f>206144+52454+349717</f>
        <v>608315</v>
      </c>
      <c r="G9" s="64">
        <f t="shared" si="0"/>
        <v>2.7988934452157608</v>
      </c>
      <c r="H9" s="55"/>
      <c r="I9" s="55"/>
    </row>
    <row r="10" spans="1:11" x14ac:dyDescent="0.3">
      <c r="A10" s="44"/>
      <c r="B10" s="51" t="s">
        <v>49</v>
      </c>
      <c r="C10" s="44" t="s">
        <v>45</v>
      </c>
      <c r="D10" s="52">
        <v>5287500</v>
      </c>
      <c r="E10" s="53">
        <v>0</v>
      </c>
      <c r="F10" s="53"/>
      <c r="G10" s="64"/>
      <c r="H10" s="55"/>
      <c r="I10" s="55"/>
    </row>
    <row r="11" spans="1:11" x14ac:dyDescent="0.3">
      <c r="A11" s="44"/>
      <c r="B11" s="51" t="s">
        <v>50</v>
      </c>
      <c r="C11" s="44" t="s">
        <v>45</v>
      </c>
      <c r="D11" s="52">
        <v>35250000</v>
      </c>
      <c r="E11" s="53">
        <v>0</v>
      </c>
      <c r="F11" s="53">
        <v>501940</v>
      </c>
      <c r="G11" s="64"/>
      <c r="H11" s="55"/>
      <c r="I11" s="55"/>
    </row>
    <row r="12" spans="1:11" x14ac:dyDescent="0.3">
      <c r="A12" s="44">
        <v>2</v>
      </c>
      <c r="B12" s="51" t="s">
        <v>51</v>
      </c>
      <c r="C12" s="44" t="s">
        <v>45</v>
      </c>
      <c r="D12" s="52">
        <v>22195599</v>
      </c>
      <c r="E12" s="53">
        <v>3538368</v>
      </c>
      <c r="F12" s="53">
        <f>F13+F14</f>
        <v>1907686</v>
      </c>
      <c r="G12" s="64">
        <f t="shared" si="0"/>
        <v>53.914290429938319</v>
      </c>
      <c r="H12" s="55"/>
      <c r="I12" s="55"/>
    </row>
    <row r="13" spans="1:11" ht="31.2" x14ac:dyDescent="0.3">
      <c r="A13" s="44"/>
      <c r="B13" s="51" t="s">
        <v>52</v>
      </c>
      <c r="C13" s="44" t="s">
        <v>45</v>
      </c>
      <c r="D13" s="52">
        <v>19817500</v>
      </c>
      <c r="E13" s="53">
        <v>3159258</v>
      </c>
      <c r="F13" s="53">
        <v>1690454</v>
      </c>
      <c r="G13" s="64">
        <f t="shared" si="0"/>
        <v>53.507943953928425</v>
      </c>
      <c r="H13" s="55"/>
      <c r="I13" s="55"/>
    </row>
    <row r="14" spans="1:11" x14ac:dyDescent="0.3">
      <c r="A14" s="44"/>
      <c r="B14" s="51" t="s">
        <v>53</v>
      </c>
      <c r="C14" s="44" t="s">
        <v>45</v>
      </c>
      <c r="D14" s="52">
        <v>2378099</v>
      </c>
      <c r="E14" s="53">
        <v>379110</v>
      </c>
      <c r="F14" s="53">
        <v>217232</v>
      </c>
      <c r="G14" s="64">
        <f t="shared" si="0"/>
        <v>57.300519638099757</v>
      </c>
      <c r="H14" s="55"/>
      <c r="I14" s="55"/>
    </row>
    <row r="15" spans="1:11" x14ac:dyDescent="0.3">
      <c r="A15" s="44">
        <v>3</v>
      </c>
      <c r="B15" s="51" t="s">
        <v>54</v>
      </c>
      <c r="C15" s="44" t="s">
        <v>45</v>
      </c>
      <c r="D15" s="52">
        <v>13174352</v>
      </c>
      <c r="E15" s="53">
        <v>2721088</v>
      </c>
      <c r="F15" s="53">
        <f>F16+F17</f>
        <v>680595</v>
      </c>
      <c r="G15" s="64">
        <f t="shared" si="0"/>
        <v>25.011870251899243</v>
      </c>
      <c r="H15" s="55"/>
      <c r="I15" s="55"/>
    </row>
    <row r="16" spans="1:11" ht="46.8" x14ac:dyDescent="0.3">
      <c r="A16" s="44"/>
      <c r="B16" s="51" t="s">
        <v>55</v>
      </c>
      <c r="C16" s="44" t="s">
        <v>45</v>
      </c>
      <c r="D16" s="52">
        <v>8174352</v>
      </c>
      <c r="E16" s="53">
        <v>2043588</v>
      </c>
      <c r="F16" s="56">
        <v>200849</v>
      </c>
      <c r="G16" s="64">
        <f t="shared" si="0"/>
        <v>9.82825305296371</v>
      </c>
      <c r="H16" s="55"/>
      <c r="I16" s="55"/>
    </row>
    <row r="17" spans="1:12" x14ac:dyDescent="0.3">
      <c r="A17" s="44"/>
      <c r="B17" s="51" t="s">
        <v>54</v>
      </c>
      <c r="C17" s="44" t="s">
        <v>45</v>
      </c>
      <c r="D17" s="52">
        <v>5000000</v>
      </c>
      <c r="E17" s="53">
        <v>677500</v>
      </c>
      <c r="F17" s="56">
        <v>479746</v>
      </c>
      <c r="G17" s="64">
        <f t="shared" si="0"/>
        <v>70.811217712177125</v>
      </c>
      <c r="H17" s="55"/>
      <c r="I17" s="55"/>
    </row>
    <row r="18" spans="1:12" x14ac:dyDescent="0.3">
      <c r="A18" s="44" t="s">
        <v>56</v>
      </c>
      <c r="B18" s="51" t="s">
        <v>57</v>
      </c>
      <c r="C18" s="44" t="s">
        <v>45</v>
      </c>
      <c r="D18" s="52">
        <v>0</v>
      </c>
      <c r="E18" s="53"/>
      <c r="F18" s="56"/>
      <c r="G18" s="64"/>
      <c r="H18" s="55"/>
      <c r="I18" s="55"/>
    </row>
    <row r="19" spans="1:12" x14ac:dyDescent="0.3">
      <c r="A19" s="44" t="s">
        <v>58</v>
      </c>
      <c r="B19" s="51" t="s">
        <v>59</v>
      </c>
      <c r="C19" s="44" t="s">
        <v>45</v>
      </c>
      <c r="D19" s="52">
        <v>16962444</v>
      </c>
      <c r="E19" s="53">
        <v>3744318</v>
      </c>
      <c r="F19" s="53">
        <f>F20+F23</f>
        <v>3126106</v>
      </c>
      <c r="G19" s="64">
        <f t="shared" si="0"/>
        <v>83.489329699026626</v>
      </c>
      <c r="H19" s="55"/>
      <c r="I19" s="55"/>
    </row>
    <row r="20" spans="1:12" x14ac:dyDescent="0.3">
      <c r="A20" s="44">
        <v>1</v>
      </c>
      <c r="B20" s="51" t="s">
        <v>60</v>
      </c>
      <c r="C20" s="44" t="s">
        <v>45</v>
      </c>
      <c r="D20" s="52">
        <v>16237644</v>
      </c>
      <c r="E20" s="53">
        <v>3563118</v>
      </c>
      <c r="F20" s="53">
        <f>F21+F22</f>
        <v>2813109</v>
      </c>
      <c r="G20" s="64">
        <f t="shared" si="0"/>
        <v>78.950767277423878</v>
      </c>
      <c r="H20" s="55"/>
      <c r="I20" s="55"/>
    </row>
    <row r="21" spans="1:12" x14ac:dyDescent="0.3">
      <c r="A21" s="44"/>
      <c r="B21" s="51" t="s">
        <v>61</v>
      </c>
      <c r="C21" s="44" t="s">
        <v>45</v>
      </c>
      <c r="D21" s="52">
        <v>14497899</v>
      </c>
      <c r="E21" s="53">
        <v>3181356</v>
      </c>
      <c r="F21" s="53">
        <v>2516020</v>
      </c>
      <c r="G21" s="64">
        <f t="shared" si="0"/>
        <v>79.086402150529523</v>
      </c>
      <c r="H21" s="55"/>
      <c r="I21" s="55"/>
    </row>
    <row r="22" spans="1:12" x14ac:dyDescent="0.3">
      <c r="A22" s="44"/>
      <c r="B22" s="51" t="s">
        <v>62</v>
      </c>
      <c r="C22" s="44" t="s">
        <v>45</v>
      </c>
      <c r="D22" s="52">
        <v>1739745</v>
      </c>
      <c r="E22" s="53">
        <v>381762</v>
      </c>
      <c r="F22" s="53">
        <v>297089</v>
      </c>
      <c r="G22" s="64">
        <f t="shared" si="0"/>
        <v>77.820474536491318</v>
      </c>
      <c r="H22" s="55"/>
      <c r="I22" s="55"/>
    </row>
    <row r="23" spans="1:12" x14ac:dyDescent="0.3">
      <c r="A23" s="44">
        <v>2</v>
      </c>
      <c r="B23" s="51" t="s">
        <v>63</v>
      </c>
      <c r="C23" s="44" t="s">
        <v>45</v>
      </c>
      <c r="D23" s="52">
        <v>724800</v>
      </c>
      <c r="E23" s="53">
        <v>181200</v>
      </c>
      <c r="F23" s="53">
        <f>3126106-2813109</f>
        <v>312997</v>
      </c>
      <c r="G23" s="64">
        <f t="shared" si="0"/>
        <v>172.73565121412804</v>
      </c>
      <c r="H23" s="55"/>
      <c r="I23" s="55"/>
    </row>
    <row r="24" spans="1:12" x14ac:dyDescent="0.3">
      <c r="A24" s="44" t="s">
        <v>20</v>
      </c>
      <c r="B24" s="51" t="s">
        <v>64</v>
      </c>
      <c r="C24" s="44" t="s">
        <v>45</v>
      </c>
      <c r="D24" s="52">
        <v>8308971</v>
      </c>
      <c r="E24" s="53">
        <v>1937048</v>
      </c>
      <c r="F24" s="53">
        <f>F25+F26</f>
        <v>2887332</v>
      </c>
      <c r="G24" s="64">
        <f t="shared" si="0"/>
        <v>149.05836096988821</v>
      </c>
      <c r="H24" s="55"/>
      <c r="I24" s="55"/>
    </row>
    <row r="25" spans="1:12" ht="31.2" x14ac:dyDescent="0.3">
      <c r="A25" s="44">
        <v>1</v>
      </c>
      <c r="B25" s="51" t="s">
        <v>65</v>
      </c>
      <c r="C25" s="44" t="s">
        <v>45</v>
      </c>
      <c r="D25" s="52">
        <v>1287372</v>
      </c>
      <c r="E25" s="53">
        <v>321843</v>
      </c>
      <c r="F25" s="53">
        <v>488781</v>
      </c>
      <c r="G25" s="64">
        <f t="shared" si="0"/>
        <v>151.86938973350362</v>
      </c>
      <c r="H25" s="55"/>
      <c r="I25" s="55"/>
    </row>
    <row r="26" spans="1:12" x14ac:dyDescent="0.3">
      <c r="A26" s="44">
        <v>2</v>
      </c>
      <c r="B26" s="51" t="s">
        <v>66</v>
      </c>
      <c r="C26" s="44" t="s">
        <v>45</v>
      </c>
      <c r="D26" s="52">
        <v>7021599</v>
      </c>
      <c r="E26" s="53">
        <v>1615205</v>
      </c>
      <c r="F26" s="53">
        <f>2887332-488781</f>
        <v>2398551</v>
      </c>
      <c r="G26" s="64">
        <f t="shared" si="0"/>
        <v>148.49824016146559</v>
      </c>
      <c r="H26" s="55"/>
      <c r="I26" s="55"/>
    </row>
    <row r="27" spans="1:12" x14ac:dyDescent="0.3">
      <c r="A27" s="44"/>
      <c r="B27" s="51" t="s">
        <v>67</v>
      </c>
      <c r="C27" s="44" t="s">
        <v>45</v>
      </c>
      <c r="D27" s="52">
        <v>1412112</v>
      </c>
      <c r="E27" s="53">
        <v>353028</v>
      </c>
      <c r="F27" s="53">
        <v>681181</v>
      </c>
      <c r="G27" s="64">
        <f t="shared" si="0"/>
        <v>192.95381669442651</v>
      </c>
      <c r="H27" s="55"/>
    </row>
    <row r="28" spans="1:12" x14ac:dyDescent="0.3">
      <c r="A28" s="44"/>
      <c r="B28" s="51" t="s">
        <v>68</v>
      </c>
      <c r="C28" s="44"/>
      <c r="D28" s="52">
        <v>1171041</v>
      </c>
      <c r="E28" s="53">
        <v>64603</v>
      </c>
      <c r="F28" s="53">
        <v>365857</v>
      </c>
      <c r="G28" s="64">
        <f t="shared" si="0"/>
        <v>566.31580576753402</v>
      </c>
      <c r="H28" s="55"/>
    </row>
    <row r="29" spans="1:12" x14ac:dyDescent="0.3">
      <c r="A29" s="44"/>
      <c r="B29" s="51" t="s">
        <v>69</v>
      </c>
      <c r="C29" s="44" t="s">
        <v>45</v>
      </c>
      <c r="D29" s="52">
        <v>1034391</v>
      </c>
      <c r="E29" s="53">
        <v>390695</v>
      </c>
      <c r="F29" s="53">
        <v>465773</v>
      </c>
      <c r="G29" s="64">
        <f t="shared" si="0"/>
        <v>119.21652439882773</v>
      </c>
      <c r="H29" s="55"/>
    </row>
    <row r="30" spans="1:12" x14ac:dyDescent="0.3">
      <c r="A30" s="44" t="s">
        <v>70</v>
      </c>
      <c r="B30" s="51" t="s">
        <v>71</v>
      </c>
      <c r="C30" s="44" t="s">
        <v>45</v>
      </c>
      <c r="D30" s="52">
        <v>5935896</v>
      </c>
      <c r="E30" s="53">
        <v>226989</v>
      </c>
      <c r="F30" s="53">
        <f>F6-F7-F18-F19-F24+F27+F28-F29</f>
        <v>88601</v>
      </c>
      <c r="G30" s="64">
        <f t="shared" si="0"/>
        <v>39.033169008189823</v>
      </c>
      <c r="H30" s="55"/>
    </row>
    <row r="31" spans="1:12" s="43" customFormat="1" ht="31.2" x14ac:dyDescent="0.3">
      <c r="A31" s="44" t="s">
        <v>72</v>
      </c>
      <c r="B31" s="51" t="s">
        <v>73</v>
      </c>
      <c r="C31" s="44" t="s">
        <v>45</v>
      </c>
      <c r="D31" s="52">
        <v>885236</v>
      </c>
      <c r="E31" s="53">
        <v>34048</v>
      </c>
      <c r="F31" s="56">
        <v>21428</v>
      </c>
      <c r="G31" s="64">
        <f t="shared" si="0"/>
        <v>62.934680451127825</v>
      </c>
      <c r="H31" s="55"/>
      <c r="J31" s="42"/>
      <c r="K31" s="42"/>
      <c r="L31" s="42"/>
    </row>
    <row r="32" spans="1:12" s="43" customFormat="1" ht="31.2" x14ac:dyDescent="0.3">
      <c r="A32" s="44" t="s">
        <v>74</v>
      </c>
      <c r="B32" s="51" t="s">
        <v>75</v>
      </c>
      <c r="C32" s="44" t="s">
        <v>45</v>
      </c>
      <c r="D32" s="52">
        <v>5050660</v>
      </c>
      <c r="E32" s="53">
        <v>192941</v>
      </c>
      <c r="F32" s="53">
        <f>F30-F31</f>
        <v>67173</v>
      </c>
      <c r="G32" s="64">
        <f t="shared" si="0"/>
        <v>34.815306233511798</v>
      </c>
      <c r="H32" s="55"/>
      <c r="J32" s="42"/>
      <c r="K32" s="42"/>
      <c r="L32" s="42"/>
    </row>
    <row r="33" spans="1:12" s="43" customFormat="1" ht="31.2" x14ac:dyDescent="0.3">
      <c r="A33" s="44" t="s">
        <v>76</v>
      </c>
      <c r="B33" s="51" t="s">
        <v>77</v>
      </c>
      <c r="C33" s="44" t="s">
        <v>78</v>
      </c>
      <c r="D33" s="57">
        <v>2.4</v>
      </c>
      <c r="E33" s="57">
        <v>0.7</v>
      </c>
      <c r="F33" s="57">
        <f>F30/F6*100</f>
        <v>0.96103721428176303</v>
      </c>
      <c r="G33" s="57"/>
      <c r="J33" s="42"/>
      <c r="K33" s="42"/>
      <c r="L33" s="42"/>
    </row>
    <row r="34" spans="1:12" s="43" customFormat="1" ht="31.2" x14ac:dyDescent="0.3">
      <c r="A34" s="44" t="s">
        <v>79</v>
      </c>
      <c r="B34" s="51" t="s">
        <v>77</v>
      </c>
      <c r="C34" s="44" t="s">
        <v>78</v>
      </c>
      <c r="D34" s="57">
        <v>2</v>
      </c>
      <c r="E34" s="57">
        <v>0.6</v>
      </c>
      <c r="F34" s="57">
        <f>F32/F6*100</f>
        <v>0.72861201109410578</v>
      </c>
      <c r="G34" s="57"/>
      <c r="J34" s="42"/>
      <c r="K34" s="42"/>
      <c r="L34" s="42"/>
    </row>
    <row r="36" spans="1:12" s="43" customFormat="1" x14ac:dyDescent="0.3">
      <c r="A36" s="41"/>
      <c r="B36" s="58"/>
      <c r="C36" s="59"/>
      <c r="D36" s="59"/>
      <c r="E36" s="60"/>
      <c r="F36" s="60"/>
      <c r="G36" s="60"/>
      <c r="J36" s="42"/>
      <c r="K36" s="42"/>
      <c r="L36" s="42"/>
    </row>
  </sheetData>
  <mergeCells count="2">
    <mergeCell ref="A2:G2"/>
    <mergeCell ref="A1:G1"/>
  </mergeCells>
  <printOptions horizontalCentered="1"/>
  <pageMargins left="0.39370078740157483" right="0.39370078740157483" top="0.39370078740157483" bottom="0.39370078740157483" header="0.51181102362204722" footer="0.51181102362204722"/>
  <pageSetup paperSize="9" scale="7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</vt:i4>
      </vt:variant>
    </vt:vector>
  </HeadingPairs>
  <TitlesOfParts>
    <vt:vector size="7" baseType="lpstr">
      <vt:lpstr>2ю1 Набор работ</vt:lpstr>
      <vt:lpstr>отчет КПЭ </vt:lpstr>
      <vt:lpstr>по кварт</vt:lpstr>
      <vt:lpstr>'по кварт'!Заголовки_для_печати</vt:lpstr>
      <vt:lpstr>'2ю1 Набор работ'!Область_печати</vt:lpstr>
      <vt:lpstr>'отчет КПЭ '!Область_печати</vt:lpstr>
      <vt:lpstr>'по кварт'!Область_печати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cp:lastPrinted>2025-04-30T04:51:56Z</cp:lastPrinted>
  <dcterms:created xsi:type="dcterms:W3CDTF">2025-04-20T15:20:06Z</dcterms:created>
  <dcterms:modified xsi:type="dcterms:W3CDTF">2025-07-05T04:33:47Z</dcterms:modified>
</cp:coreProperties>
</file>